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IA 2020\"/>
    </mc:Choice>
  </mc:AlternateContent>
  <bookViews>
    <workbookView xWindow="0" yWindow="0" windowWidth="28800" windowHeight="12435"/>
  </bookViews>
  <sheets>
    <sheet name="Annual IA Summary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8" i="1"/>
  <c r="H20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G17" i="1"/>
  <c r="F17" i="1"/>
  <c r="E17" i="1"/>
  <c r="D17" i="1"/>
  <c r="C17" i="1"/>
  <c r="B17" i="1"/>
  <c r="P16" i="1"/>
  <c r="O16" i="1"/>
  <c r="N16" i="1"/>
  <c r="L16" i="1"/>
  <c r="K16" i="1"/>
  <c r="J16" i="1"/>
  <c r="I16" i="1"/>
  <c r="H16" i="1"/>
  <c r="G16" i="1"/>
  <c r="E16" i="1"/>
  <c r="B27" i="1"/>
  <c r="B16" i="1"/>
  <c r="Q19" i="1" l="1"/>
  <c r="Q22" i="1"/>
  <c r="Q17" i="1"/>
  <c r="Q16" i="1"/>
  <c r="Q21" i="1"/>
  <c r="Q24" i="1"/>
  <c r="Q18" i="1"/>
  <c r="B28" i="1"/>
  <c r="Q20" i="1"/>
  <c r="Q23" i="1"/>
  <c r="B29" i="1" l="1"/>
</calcChain>
</file>

<file path=xl/sharedStrings.xml><?xml version="1.0" encoding="utf-8"?>
<sst xmlns="http://schemas.openxmlformats.org/spreadsheetml/2006/main" count="40" uniqueCount="40">
  <si>
    <t xml:space="preserve">The table below is auto populated from cases on the "Cases Opened" Sheet. </t>
  </si>
  <si>
    <t xml:space="preserve">If the calculations appear incorrect, on the "Formulas" Tab (above), click "Calculate Sheet". Any non updated fields should update. </t>
  </si>
  <si>
    <t xml:space="preserve">This page is formatted for ease of printing- the margins and layout should automatically print this on one page. You can print/convert this page to a PDF or print it on paper to fulfill your Quarterly/Annual Reporting Requirements for IA. </t>
  </si>
  <si>
    <t>Agency Name:</t>
  </si>
  <si>
    <t>Annual Internal Affairs Summary</t>
  </si>
  <si>
    <t>Source of Complaint</t>
  </si>
  <si>
    <t>Criminal Outcome</t>
  </si>
  <si>
    <t>Internal Disciplinary Outcome</t>
  </si>
  <si>
    <t>Pending from Prior Years</t>
  </si>
  <si>
    <t>Civilian</t>
  </si>
  <si>
    <t>Anon.</t>
  </si>
  <si>
    <t>Conviction</t>
  </si>
  <si>
    <t>Diversion</t>
  </si>
  <si>
    <t>Acquittal</t>
  </si>
  <si>
    <t>Dismissal</t>
  </si>
  <si>
    <t>Exonerated</t>
  </si>
  <si>
    <t>Unfounded</t>
  </si>
  <si>
    <t>Sustained</t>
  </si>
  <si>
    <t>Excessive Force</t>
  </si>
  <si>
    <t>Improper Arrest</t>
  </si>
  <si>
    <t>Improper Entry</t>
  </si>
  <si>
    <t>Improper Search</t>
  </si>
  <si>
    <t>Other Criminal Violation</t>
  </si>
  <si>
    <t>Differential Treatment</t>
  </si>
  <si>
    <t>Demeanor</t>
  </si>
  <si>
    <t>Domestic Violence</t>
  </si>
  <si>
    <t>Other Rule Violation</t>
  </si>
  <si>
    <t>Total Cases Opened</t>
  </si>
  <si>
    <t>Total Cases Closed</t>
  </si>
  <si>
    <t>Total Pending Cases</t>
  </si>
  <si>
    <t>Total Cases &gt;180 Days</t>
  </si>
  <si>
    <t>Cases                  Closed</t>
  </si>
  <si>
    <t xml:space="preserve">Agency                              </t>
  </si>
  <si>
    <t>Not                                                                       Sustained</t>
  </si>
  <si>
    <t>New              Cases</t>
  </si>
  <si>
    <t>Administratively                                                                                                                      Closed</t>
  </si>
  <si>
    <t>Pending                                                                                                                                                                                       End of Year</t>
  </si>
  <si>
    <t>CAMDEN COUNTY PROSECUTOR'S OFFICE                                                                                                                                                                                                                                                                                                                                                                                                             ANNUAL INTERNAL AFFAIRS SUMMARY</t>
  </si>
  <si>
    <t>Lawnside PD</t>
  </si>
  <si>
    <t>Year: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</si>
</sst>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1" fillId="0" borderId="0" xfId="0" applyFont="1"/>
    <xf numFmtId="0" fontId="0" fillId="0" borderId="3" xfId="0" applyBorder="1"/>
    <xf numFmtId="0" fontId="0" fillId="0" borderId="4" xfId="0" applyBorder="1"/>
    <xf numFmtId="0" fontId="1" fillId="2" borderId="0" xfId="0" applyFont="1" applyFill="1"/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NumberFormat="1" applyBorder="1" applyAlignment="1"/>
    <xf numFmtId="0" fontId="0" fillId="0" borderId="1" xfId="0" applyBorder="1" applyAlignment="1"/>
    <xf numFmtId="0" fontId="0" fillId="0" borderId="5" xfId="0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95250</xdr:rowOff>
    </xdr:from>
    <xdr:to>
      <xdr:col>5</xdr:col>
      <xdr:colOff>504825</xdr:colOff>
      <xdr:row>2</xdr:row>
      <xdr:rowOff>93232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364987A-97F9-44FB-9C25-CC4510682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95250"/>
          <a:ext cx="1257300" cy="16267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wdzikc\AppData\Local\Microsoft\Windows\INetCache\Content.Outlook\VHN7Z7M5\Copy%20of%20Appendix_K-IA-Police-Reporting-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Cases Opened"/>
      <sheetName val="Sheet3"/>
      <sheetName val="Q1 Summary Template"/>
      <sheetName val="Q2 Summary Template"/>
      <sheetName val="Q3 Summary Template"/>
      <sheetName val="Q4 Summary Template"/>
      <sheetName val="Annual Summary Template"/>
    </sheetNames>
    <sheetDataSet>
      <sheetData sheetId="0"/>
      <sheetData sheetId="1">
        <row r="5">
          <cell r="G5" t="str">
            <v>-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0"/>
  <sheetViews>
    <sheetView tabSelected="1" workbookViewId="0">
      <selection activeCell="C34" sqref="C34"/>
    </sheetView>
  </sheetViews>
  <sheetFormatPr defaultRowHeight="15" x14ac:dyDescent="0.25"/>
  <cols>
    <col min="1" max="1" width="25.85546875" customWidth="1"/>
    <col min="2" max="2" width="13.85546875" customWidth="1"/>
    <col min="3" max="3" width="8.85546875" customWidth="1"/>
    <col min="4" max="4" width="10.85546875" customWidth="1"/>
    <col min="5" max="5" width="9.5703125" customWidth="1"/>
    <col min="6" max="6" width="8.28515625" customWidth="1"/>
    <col min="7" max="7" width="7.5703125" customWidth="1"/>
    <col min="8" max="8" width="11.140625" customWidth="1"/>
    <col min="9" max="9" width="10.42578125" customWidth="1"/>
    <col min="10" max="10" width="9.28515625" customWidth="1"/>
    <col min="11" max="13" width="11" customWidth="1"/>
    <col min="14" max="14" width="11.5703125" customWidth="1"/>
    <col min="15" max="15" width="15.7109375" customWidth="1"/>
    <col min="16" max="16" width="9.85546875" customWidth="1"/>
    <col min="17" max="17" width="13" customWidth="1"/>
  </cols>
  <sheetData>
    <row r="2" spans="1:17" ht="113.25" customHeight="1" x14ac:dyDescent="0.25">
      <c r="C2" s="18" t="s">
        <v>37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7" ht="26.1" customHeight="1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6.1" customHeight="1" x14ac:dyDescent="0.2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7.45" customHeight="1" x14ac:dyDescent="0.25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22.1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8" spans="1:17" x14ac:dyDescent="0.25">
      <c r="K8" s="26" t="s">
        <v>3</v>
      </c>
      <c r="L8" s="26"/>
      <c r="M8" s="23" t="s">
        <v>38</v>
      </c>
      <c r="N8" s="24"/>
      <c r="O8" s="24"/>
      <c r="P8" s="24"/>
    </row>
    <row r="9" spans="1:17" x14ac:dyDescent="0.25">
      <c r="K9" s="26" t="s">
        <v>39</v>
      </c>
      <c r="L9" s="26"/>
      <c r="M9" s="25"/>
      <c r="N9" s="25"/>
      <c r="O9" s="25"/>
      <c r="P9" s="25"/>
    </row>
    <row r="10" spans="1:17" x14ac:dyDescent="0.25">
      <c r="K10" s="3"/>
      <c r="L10" s="3"/>
    </row>
    <row r="11" spans="1:17" x14ac:dyDescent="0.25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36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E14" s="20" t="s">
        <v>5</v>
      </c>
      <c r="F14" s="21"/>
      <c r="G14" s="22"/>
      <c r="H14" s="21" t="s">
        <v>6</v>
      </c>
      <c r="I14" s="21"/>
      <c r="J14" s="21"/>
      <c r="K14" s="21"/>
      <c r="L14" s="20" t="s">
        <v>7</v>
      </c>
      <c r="M14" s="21"/>
      <c r="N14" s="21"/>
      <c r="O14" s="21"/>
      <c r="P14" s="22"/>
    </row>
    <row r="15" spans="1:17" ht="31.5" customHeight="1" x14ac:dyDescent="0.25">
      <c r="B15" s="15" t="s">
        <v>8</v>
      </c>
      <c r="C15" s="15" t="s">
        <v>34</v>
      </c>
      <c r="D15" s="15" t="s">
        <v>31</v>
      </c>
      <c r="E15" s="16" t="s">
        <v>32</v>
      </c>
      <c r="F15" s="15" t="s">
        <v>9</v>
      </c>
      <c r="G15" s="17" t="s">
        <v>10</v>
      </c>
      <c r="H15" s="15" t="s">
        <v>11</v>
      </c>
      <c r="I15" s="15" t="s">
        <v>12</v>
      </c>
      <c r="J15" s="5" t="s">
        <v>13</v>
      </c>
      <c r="K15" s="5" t="s">
        <v>14</v>
      </c>
      <c r="L15" s="6" t="s">
        <v>15</v>
      </c>
      <c r="M15" s="15" t="s">
        <v>33</v>
      </c>
      <c r="N15" s="5" t="s">
        <v>16</v>
      </c>
      <c r="O15" s="15" t="s">
        <v>35</v>
      </c>
      <c r="P15" s="17" t="s">
        <v>17</v>
      </c>
      <c r="Q15" s="15" t="s">
        <v>36</v>
      </c>
    </row>
    <row r="16" spans="1:17" x14ac:dyDescent="0.25">
      <c r="A16" s="7" t="s">
        <v>18</v>
      </c>
      <c r="B16">
        <f>'[1]Q1 Summary Template'!B16</f>
        <v>0</v>
      </c>
      <c r="C16">
        <v>1</v>
      </c>
      <c r="D16">
        <v>1</v>
      </c>
      <c r="E16" s="8">
        <f>COUNTIFS('[1]Cases Opened'!E5:E8004,A16,'[1]Cases Opened'!B5:B8004,"&gt;="&amp;DATE(2020,1,1),'[1]Cases Opened'!B5:B8004,"&lt;="&amp;DATE(2020,12,31),'[1]Cases Opened'!D5:D8004,"Agency",'[1]Cases Opened'!H5:H8004,"Closed")</f>
        <v>0</v>
      </c>
      <c r="F16">
        <v>1</v>
      </c>
      <c r="G16" s="9">
        <f>COUNTIFS('[1]Cases Opened'!E5:E8004,A16,'[1]Cases Opened'!B5:B8004,"&gt;="&amp;DATE(2020,1,1),'[1]Cases Opened'!B5:B8004,"&lt;="&amp;DATE(2020,12,31),'[1]Cases Opened'!D5:D8004,"Anonymous",'[1]Cases Opened'!H5:H8004,"Closed")</f>
        <v>0</v>
      </c>
      <c r="H16">
        <f>COUNTIFS('[1]Cases Opened'!E5:E8004,A16,'[1]Cases Opened'!B5:B8004,"&gt;="&amp;DATE(2020,1,1),'[1]Cases Opened'!B5:B8004,"&lt;="&amp;DATE(2020,12,31),'[1]Cases Opened'!I5:I8004,"Conviction",'[1]Cases Opened'!H5:H8004,"Closed")</f>
        <v>0</v>
      </c>
      <c r="I16">
        <f>COUNTIFS('[1]Cases Opened'!E5:E8004,A16,'[1]Cases Opened'!B5:B8004,"&gt;="&amp;DATE(2020,1,1),'[1]Cases Opened'!B5:B8004,"&lt;="&amp;DATE(2020,12,31),'[1]Cases Opened'!I5:I8004,"Diversion",'[1]Cases Opened'!H5:H8004,"Closed")</f>
        <v>0</v>
      </c>
      <c r="J16">
        <f>COUNTIFS('[1]Cases Opened'!E5:E8004,A16,'[1]Cases Opened'!B5:B8004,"&gt;="&amp;DATE(2020,1,1),'[1]Cases Opened'!B5:B8004,"&lt;="&amp;DATE(2020,12,31),'[1]Cases Opened'!I5:I8004,"Acquittal",'[1]Cases Opened'!H5:H8004,"Closed")</f>
        <v>0</v>
      </c>
      <c r="K16">
        <f>COUNTIFS('[1]Cases Opened'!E5:E8004,A16,'[1]Cases Opened'!B5:B8004,"&gt;="&amp;DATE(2020,1,1),'[1]Cases Opened'!B5:B8004,"&lt;="&amp;DATE(2020,12,31),'[1]Cases Opened'!I5:I8004,"Dismissal",'[1]Cases Opened'!H5:H8004,"Closed")</f>
        <v>0</v>
      </c>
      <c r="L16" s="8">
        <f>COUNTIFS('[1]Cases Opened'!E5:E8004,A16,'[1]Cases Opened'!B5:B8004,"&gt;="&amp;DATE(2020,1,1),'[1]Cases Opened'!B5:B8004,"&lt;="&amp;DATE(2020,12,31),'[1]Cases Opened'!J5:J8004,"Exonerated",'[1]Cases Opened'!H5:H8004,"Closed")</f>
        <v>0</v>
      </c>
      <c r="M16">
        <v>1</v>
      </c>
      <c r="N16">
        <f>COUNTIFS('[1]Cases Opened'!E5:E8004,A16,'[1]Cases Opened'!B5:B8004,"&gt;="&amp;DATE(2020,1,1),'[1]Cases Opened'!B5:B8004,"&lt;="&amp;DATE(2020,12,31),'[1]Cases Opened'!J5:J8004,"Unfounded",'[1]Cases Opened'!H5:H8004,"Closed")</f>
        <v>0</v>
      </c>
      <c r="O16">
        <f>COUNTIFS('[1]Cases Opened'!E5:E8004,A16,'[1]Cases Opened'!B5:B8004,"&gt;="&amp;DATE(2020,1,1),'[1]Cases Opened'!B5:B8004,"&lt;="&amp;DATE(2020,12,31),'[1]Cases Opened'!J5:J8004,"Administratively Closed",'[1]Cases Opened'!H5:H8004,"Closed")</f>
        <v>0</v>
      </c>
      <c r="P16" s="9">
        <f>COUNTIFS('[1]Cases Opened'!E5:E8004,A16,'[1]Cases Opened'!B5:B8004,"&gt;="&amp;DATE(2020,1,1),'[1]Cases Opened'!B5:B8004,"&lt;="&amp;DATE(2020,12,31),'[1]Cases Opened'!J5:J8004,"Sustained",'[1]Cases Opened'!H5:H8004,"Closed")</f>
        <v>0</v>
      </c>
      <c r="Q16">
        <f t="shared" ref="Q16:Q24" si="0">(B16+C16)-D16</f>
        <v>0</v>
      </c>
    </row>
    <row r="17" spans="1:17" x14ac:dyDescent="0.25">
      <c r="A17" s="10" t="s">
        <v>19</v>
      </c>
      <c r="B17" s="11">
        <f>'[1]Q1 Summary Template'!B17</f>
        <v>0</v>
      </c>
      <c r="C17" s="11">
        <f>COUNTIFS('[1]Cases Opened'!E5:E8004,A17,'[1]Cases Opened'!B5:B8004,"&gt;="&amp;DATE(2020,1,1),'[1]Cases Opened'!B5:B8004,"&lt;="&amp;DATE(2020,12,31))</f>
        <v>0</v>
      </c>
      <c r="D17" s="11">
        <f>COUNTIFS('[1]Cases Opened'!E5:E8004,A17,'[1]Cases Opened'!B5:B8004,"&gt;="&amp;DATE(2020,1,1),'[1]Cases Opened'!B5:B8004,"&lt;="&amp;DATE(2020,12,31),'[1]Cases Opened'!H5:H8004,"Closed")</f>
        <v>0</v>
      </c>
      <c r="E17" s="12">
        <f>COUNTIFS('[1]Cases Opened'!E5:E8004,A17,'[1]Cases Opened'!B5:B8004,"&gt;="&amp;DATE(2020,1,1),'[1]Cases Opened'!B5:B8004,"&lt;="&amp;DATE(2020,12,31),'[1]Cases Opened'!D5:D8004,"Agency",'[1]Cases Opened'!H5:H8004,"Closed")</f>
        <v>0</v>
      </c>
      <c r="F17" s="11">
        <f>COUNTIFS('[1]Cases Opened'!E5:E8004,A17,'[1]Cases Opened'!B5:B8004,"&gt;="&amp;DATE(2020,1,1),'[1]Cases Opened'!B5:B8004,"&lt;="&amp;DATE(2020,12,31),'[1]Cases Opened'!D5:D8004,"Civilian",'[1]Cases Opened'!H5:H8004,"Closed")</f>
        <v>0</v>
      </c>
      <c r="G17" s="13">
        <f>COUNTIFS('[1]Cases Opened'!E5:E8004,A17,'[1]Cases Opened'!B5:B8004,"&gt;="&amp;DATE(2020,1,1),'[1]Cases Opened'!B5:B8004,"&lt;="&amp;DATE(2020,12,31),'[1]Cases Opened'!D5:D8004,"Anonymous",'[1]Cases Opened'!H5:H8004,"Closed")</f>
        <v>0</v>
      </c>
      <c r="H17" s="11">
        <f>COUNTIFS('[1]Cases Opened'!E5:E8004,A17,'[1]Cases Opened'!B5:B8004,"&gt;="&amp;DATE(2020,1,1),'[1]Cases Opened'!B5:B8004,"&lt;="&amp;DATE(2020,12,31),'[1]Cases Opened'!I5:I8004,"Conviction",'[1]Cases Opened'!H5:H8004,"Closed")</f>
        <v>0</v>
      </c>
      <c r="I17" s="11">
        <f>COUNTIFS('[1]Cases Opened'!E5:E8004,A17,'[1]Cases Opened'!B5:B8004,"&gt;="&amp;DATE(2020,1,1),'[1]Cases Opened'!B5:B8004,"&lt;="&amp;DATE(2020,12,31),'[1]Cases Opened'!I5:I8004,"Diversion",'[1]Cases Opened'!H5:H8004,"Closed")</f>
        <v>0</v>
      </c>
      <c r="J17" s="11">
        <f>COUNTIFS('[1]Cases Opened'!E5:E8004,A17,'[1]Cases Opened'!B5:B8004,"&gt;="&amp;DATE(2020,1,1),'[1]Cases Opened'!B5:B8004,"&lt;="&amp;DATE(2020,12,31),'[1]Cases Opened'!I5:I8004,"Acquittal",'[1]Cases Opened'!H5:H8004,"Closed")</f>
        <v>0</v>
      </c>
      <c r="K17" s="11">
        <f>COUNTIFS('[1]Cases Opened'!E5:E8004,A17,'[1]Cases Opened'!B5:B8004,"&gt;="&amp;DATE(2020,1,1),'[1]Cases Opened'!B5:B8004,"&lt;="&amp;DATE(2020,12,31),'[1]Cases Opened'!I5:I8004,"Dismissal",'[1]Cases Opened'!H5:H8004,"Closed")</f>
        <v>0</v>
      </c>
      <c r="L17" s="12">
        <f>COUNTIFS('[1]Cases Opened'!E5:E8004,A17,'[1]Cases Opened'!B5:B8004,"&gt;="&amp;DATE(2020,1,1),'[1]Cases Opened'!B5:B8004,"&lt;="&amp;DATE(2020,12,31),'[1]Cases Opened'!J5:J8004,"Exonerated",'[1]Cases Opened'!H5:H8004,"Closed")</f>
        <v>0</v>
      </c>
      <c r="M17" s="11">
        <f>COUNTIFS('[1]Cases Opened'!E5:E8004,A17,'[1]Cases Opened'!B5:B8004,"&gt;="&amp;DATE(2020,1,1),'[1]Cases Opened'!B5:B8004,"&lt;="&amp;DATE(2020,12,31),'[1]Cases Opened'!J5:J8004,"Not Sustained",'[1]Cases Opened'!H5:H8004,"Closed")</f>
        <v>0</v>
      </c>
      <c r="N17" s="11">
        <f>COUNTIFS('[1]Cases Opened'!E5:E8004,A17,'[1]Cases Opened'!B5:B8004,"&gt;="&amp;DATE(2020,1,1),'[1]Cases Opened'!B5:B8004,"&lt;="&amp;DATE(2020,12,31),'[1]Cases Opened'!J5:J8004,"Unfounded",'[1]Cases Opened'!H5:H8004,"Closed")</f>
        <v>0</v>
      </c>
      <c r="O17" s="11">
        <f>COUNTIFS('[1]Cases Opened'!E5:E8004,A17,'[1]Cases Opened'!B5:B8004,"&gt;="&amp;DATE(2020,1,1),'[1]Cases Opened'!B5:B8004,"&lt;="&amp;DATE(2020,12,31),'[1]Cases Opened'!J5:J8004,"Administratively Closed",'[1]Cases Opened'!H5:H8004,"Closed")</f>
        <v>0</v>
      </c>
      <c r="P17" s="13">
        <f>COUNTIFS('[1]Cases Opened'!E5:E8004,A17,'[1]Cases Opened'!B5:B8004,"&gt;="&amp;DATE(2020,1,1),'[1]Cases Opened'!B5:B8004,"&lt;="&amp;DATE(2020,12,31),'[1]Cases Opened'!J5:J8004,"Sustained",'[1]Cases Opened'!H5:H8004,"Closed")</f>
        <v>0</v>
      </c>
      <c r="Q17" s="11">
        <f t="shared" si="0"/>
        <v>0</v>
      </c>
    </row>
    <row r="18" spans="1:17" x14ac:dyDescent="0.25">
      <c r="A18" s="7" t="s">
        <v>20</v>
      </c>
      <c r="B18">
        <f>'[1]Q1 Summary Template'!B18</f>
        <v>0</v>
      </c>
      <c r="C18">
        <f>COUNTIFS('[1]Cases Opened'!E5:E8004,A18,'[1]Cases Opened'!B5:B8004,"&gt;="&amp;DATE(2020,1,1),'[1]Cases Opened'!B5:B8004,"&lt;="&amp;DATE(2020,12,31))</f>
        <v>0</v>
      </c>
      <c r="D18">
        <f>COUNTIFS('[1]Cases Opened'!E5:E8004,A18,'[1]Cases Opened'!B5:B8004,"&gt;="&amp;DATE(2020,1,1),'[1]Cases Opened'!B5:B8004,"&lt;="&amp;DATE(2020,12,31),'[1]Cases Opened'!H5:H8004,"Closed")</f>
        <v>0</v>
      </c>
      <c r="E18" s="8">
        <f>COUNTIFS('[1]Cases Opened'!E5:E8004,A18,'[1]Cases Opened'!B5:B8004,"&gt;="&amp;DATE(2020,1,1),'[1]Cases Opened'!B5:B8004,"&lt;="&amp;DATE(2020,12,31),'[1]Cases Opened'!D5:D8004,"Agency",'[1]Cases Opened'!H5:H8004,"Closed")</f>
        <v>0</v>
      </c>
      <c r="F18">
        <f>COUNTIFS('[1]Cases Opened'!E5:E8004,A18,'[1]Cases Opened'!B5:B8004,"&gt;="&amp;DATE(2020,1,1),'[1]Cases Opened'!B5:B8004,"&lt;="&amp;DATE(2020,12,31),'[1]Cases Opened'!D5:D8004,"Civilian",'[1]Cases Opened'!H5:H8004,"Closed")</f>
        <v>0</v>
      </c>
      <c r="G18" s="9">
        <f>COUNTIFS('[1]Cases Opened'!E5:E8004,A18,'[1]Cases Opened'!B5:B8004,"&gt;="&amp;DATE(2020,1,1),'[1]Cases Opened'!B5:B8004,"&lt;="&amp;DATE(2020,12,31),'[1]Cases Opened'!D5:D8004,"Anonymous",'[1]Cases Opened'!H5:H8004,"Closed")</f>
        <v>0</v>
      </c>
      <c r="H18">
        <f>COUNTIFS('[1]Cases Opened'!E5:E8004,A18,'[1]Cases Opened'!B5:B8004,"&gt;="&amp;DATE(2020,1,1),'[1]Cases Opened'!B5:B8004,"&lt;="&amp;DATE(2020,12,31),'[1]Cases Opened'!I5:I8004,"Conviction",'[1]Cases Opened'!H5:H8004,"Closed")</f>
        <v>0</v>
      </c>
      <c r="I18">
        <f>COUNTIFS('[1]Cases Opened'!E5:E8004,A18,'[1]Cases Opened'!B5:B8004,"&gt;="&amp;DATE(2020,1,1),'[1]Cases Opened'!B5:B8004,"&lt;="&amp;DATE(2020,12,31),'[1]Cases Opened'!I5:I8004,"Diversion",'[1]Cases Opened'!H5:H8004,"Closed")</f>
        <v>0</v>
      </c>
      <c r="J18">
        <f>COUNTIFS('[1]Cases Opened'!E5:E8004,A18,'[1]Cases Opened'!B5:B8004,"&gt;="&amp;DATE(2020,1,1),'[1]Cases Opened'!B5:B8004,"&lt;="&amp;DATE(2020,12,31),'[1]Cases Opened'!I5:I8004,"Acquittal",'[1]Cases Opened'!H5:H8004,"Closed")</f>
        <v>0</v>
      </c>
      <c r="K18">
        <f>COUNTIFS('[1]Cases Opened'!E5:E8004,A18,'[1]Cases Opened'!B5:B8004,"&gt;="&amp;DATE(2020,1,1),'[1]Cases Opened'!B5:B8004,"&lt;="&amp;DATE(2020,12,31),'[1]Cases Opened'!I5:I8004,"Dismissal",'[1]Cases Opened'!H5:H8004,"Closed")</f>
        <v>0</v>
      </c>
      <c r="L18" s="8">
        <f>COUNTIFS('[1]Cases Opened'!E5:E8004,A18,'[1]Cases Opened'!B5:B8004,"&gt;="&amp;DATE(2020,1,1),'[1]Cases Opened'!B5:B8004,"&lt;="&amp;DATE(2020,12,31),'[1]Cases Opened'!J5:J8004,"Exonerated",'[1]Cases Opened'!H5:H8004,"Closed")</f>
        <v>0</v>
      </c>
      <c r="M18">
        <f>COUNTIFS('[1]Cases Opened'!E5:E8004,A18,'[1]Cases Opened'!B5:B8004,"&gt;="&amp;DATE(2020,1,1),'[1]Cases Opened'!B5:B8004,"&lt;="&amp;DATE(2020,12,31),'[1]Cases Opened'!J5:J8004,"Not Sustained",'[1]Cases Opened'!H5:H8004,"Closed")</f>
        <v>0</v>
      </c>
      <c r="N18">
        <f>COUNTIFS('[1]Cases Opened'!E5:E8004,A18,'[1]Cases Opened'!B5:B8004,"&gt;="&amp;DATE(2020,1,1),'[1]Cases Opened'!B5:B8004,"&lt;="&amp;DATE(2020,12,31),'[1]Cases Opened'!J5:J8004,"Unfounded",'[1]Cases Opened'!H5:H8004,"Closed")</f>
        <v>0</v>
      </c>
      <c r="O18">
        <f>COUNTIFS('[1]Cases Opened'!E5:E8004,A18,'[1]Cases Opened'!B5:B8004,"&gt;="&amp;DATE(2020,1,1),'[1]Cases Opened'!B5:B8004,"&lt;="&amp;DATE(2020,12,31),'[1]Cases Opened'!J5:J8004,"Administratively Closed",'[1]Cases Opened'!H5:H8004,"Closed")</f>
        <v>0</v>
      </c>
      <c r="P18" s="9">
        <f>COUNTIFS('[1]Cases Opened'!E5:E8004,A18,'[1]Cases Opened'!B5:B8004,"&gt;="&amp;DATE(2020,1,1),'[1]Cases Opened'!B5:B8004,"&lt;="&amp;DATE(2020,12,31),'[1]Cases Opened'!J5:J8004,"Sustained",'[1]Cases Opened'!H5:H8004,"Closed")</f>
        <v>0</v>
      </c>
      <c r="Q18">
        <f t="shared" si="0"/>
        <v>0</v>
      </c>
    </row>
    <row r="19" spans="1:17" x14ac:dyDescent="0.25">
      <c r="A19" s="10" t="s">
        <v>21</v>
      </c>
      <c r="B19" s="11">
        <f>'[1]Q1 Summary Template'!B19</f>
        <v>0</v>
      </c>
      <c r="C19" s="11">
        <f>COUNTIFS('[1]Cases Opened'!E5:E8004,A19,'[1]Cases Opened'!B5:B8004,"&gt;="&amp;DATE(2020,1,1),'[1]Cases Opened'!B5:B8004,"&lt;="&amp;DATE(2020,12,31))</f>
        <v>0</v>
      </c>
      <c r="D19" s="11">
        <f>COUNTIFS('[1]Cases Opened'!E5:E8004,A19,'[1]Cases Opened'!B5:B8004,"&gt;="&amp;DATE(2020,1,1),'[1]Cases Opened'!B5:B8004,"&lt;="&amp;DATE(2020,12,31),'[1]Cases Opened'!H5:H8004,"Closed")</f>
        <v>0</v>
      </c>
      <c r="E19" s="12">
        <f>COUNTIFS('[1]Cases Opened'!E5:E8004,A19,'[1]Cases Opened'!B5:B8004,"&gt;="&amp;DATE(2020,1,1),'[1]Cases Opened'!B5:B8004,"&lt;="&amp;DATE(2020,12,31),'[1]Cases Opened'!D5:D8004,"Agency",'[1]Cases Opened'!H5:H8004,"Closed")</f>
        <v>0</v>
      </c>
      <c r="F19" s="11">
        <f>COUNTIFS('[1]Cases Opened'!E5:E8004,A19,'[1]Cases Opened'!B5:B8004,"&gt;="&amp;DATE(2020,1,1),'[1]Cases Opened'!B5:B8004,"&lt;="&amp;DATE(2020,12,31),'[1]Cases Opened'!D5:D8004,"Civilian",'[1]Cases Opened'!H5:H8004,"Closed")</f>
        <v>0</v>
      </c>
      <c r="G19" s="13">
        <f>COUNTIFS('[1]Cases Opened'!E5:E8004,A19,'[1]Cases Opened'!B5:B8004,"&gt;="&amp;DATE(2020,1,1),'[1]Cases Opened'!B5:B8004,"&lt;="&amp;DATE(2020,12,31),'[1]Cases Opened'!D5:D8004,"Anonymous",'[1]Cases Opened'!H5:H8004,"Closed")</f>
        <v>0</v>
      </c>
      <c r="H19" s="11">
        <f>COUNTIFS('[1]Cases Opened'!E5:E8004,A19,'[1]Cases Opened'!B5:B8004,"&gt;="&amp;DATE(2020,1,1),'[1]Cases Opened'!B5:B8004,"&lt;="&amp;DATE(2020,12,31),'[1]Cases Opened'!I5:I8004,"Conviction",'[1]Cases Opened'!H5:H8004,"Closed")</f>
        <v>0</v>
      </c>
      <c r="I19" s="11">
        <f>COUNTIFS('[1]Cases Opened'!E5:E8004,A19,'[1]Cases Opened'!B5:B8004,"&gt;="&amp;DATE(2020,1,1),'[1]Cases Opened'!B5:B8004,"&lt;="&amp;DATE(2020,12,31),'[1]Cases Opened'!I5:I8004,"Diversion",'[1]Cases Opened'!H5:H8004,"Closed")</f>
        <v>0</v>
      </c>
      <c r="J19" s="11">
        <f>COUNTIFS('[1]Cases Opened'!E5:E8004,A19,'[1]Cases Opened'!B5:B8004,"&gt;="&amp;DATE(2020,1,1),'[1]Cases Opened'!B5:B8004,"&lt;="&amp;DATE(2020,12,31),'[1]Cases Opened'!I5:I8004,"Acquittal",'[1]Cases Opened'!H5:H8004,"Closed")</f>
        <v>0</v>
      </c>
      <c r="K19" s="11">
        <f>COUNTIFS('[1]Cases Opened'!E5:E8004,A19,'[1]Cases Opened'!B5:B8004,"&gt;="&amp;DATE(2020,1,1),'[1]Cases Opened'!B5:B8004,"&lt;="&amp;DATE(2020,12,31),'[1]Cases Opened'!I5:I8004,"Dismissal",'[1]Cases Opened'!H5:H8004,"Closed")</f>
        <v>0</v>
      </c>
      <c r="L19" s="12">
        <f>COUNTIFS('[1]Cases Opened'!E5:E8004,A19,'[1]Cases Opened'!B5:B8004,"&gt;="&amp;DATE(2020,1,1),'[1]Cases Opened'!B5:B8004,"&lt;="&amp;DATE(2020,12,31),'[1]Cases Opened'!J5:J8004,"Exonerated",'[1]Cases Opened'!H5:H8004,"Closed")</f>
        <v>0</v>
      </c>
      <c r="M19" s="11">
        <f>COUNTIFS('[1]Cases Opened'!E5:E8004,A19,'[1]Cases Opened'!B5:B8004,"&gt;="&amp;DATE(2020,1,1),'[1]Cases Opened'!B5:B8004,"&lt;="&amp;DATE(2020,12,31),'[1]Cases Opened'!J5:J8004,"Not Sustained",'[1]Cases Opened'!H5:H8004,"Closed")</f>
        <v>0</v>
      </c>
      <c r="N19" s="11">
        <f>COUNTIFS('[1]Cases Opened'!E5:E8004,A19,'[1]Cases Opened'!B5:B8004,"&gt;="&amp;DATE(2020,1,1),'[1]Cases Opened'!B5:B8004,"&lt;="&amp;DATE(2020,12,31),'[1]Cases Opened'!J5:J8004,"Unfounded",'[1]Cases Opened'!H5:H8004,"Closed")</f>
        <v>0</v>
      </c>
      <c r="O19" s="11">
        <f>COUNTIFS('[1]Cases Opened'!E5:E8004,A19,'[1]Cases Opened'!B5:B8004,"&gt;="&amp;DATE(2020,1,1),'[1]Cases Opened'!B5:B8004,"&lt;="&amp;DATE(2020,12,31),'[1]Cases Opened'!J5:J8004,"Administratively Closed",'[1]Cases Opened'!H5:H8004,"Closed")</f>
        <v>0</v>
      </c>
      <c r="P19" s="13">
        <f>COUNTIFS('[1]Cases Opened'!E5:E8004,A19,'[1]Cases Opened'!B5:B8004,"&gt;="&amp;DATE(2020,1,1),'[1]Cases Opened'!B5:B8004,"&lt;="&amp;DATE(2020,12,31),'[1]Cases Opened'!J5:J8004,"Sustained",'[1]Cases Opened'!H5:H8004,"Closed")</f>
        <v>0</v>
      </c>
      <c r="Q19" s="11">
        <f t="shared" si="0"/>
        <v>0</v>
      </c>
    </row>
    <row r="20" spans="1:17" x14ac:dyDescent="0.25">
      <c r="A20" s="7" t="s">
        <v>22</v>
      </c>
      <c r="B20">
        <f>'[1]Q1 Summary Template'!B20</f>
        <v>0</v>
      </c>
      <c r="C20">
        <f>COUNTIFS('[1]Cases Opened'!E5:E8004,A20,'[1]Cases Opened'!B5:B8004,"&gt;="&amp;DATE(2020,1,1),'[1]Cases Opened'!B5:B8004,"&lt;="&amp;DATE(2020,12,31))</f>
        <v>0</v>
      </c>
      <c r="D20">
        <f>COUNTIFS('[1]Cases Opened'!E5:E8004,A20,'[1]Cases Opened'!B5:B8004,"&gt;="&amp;DATE(2020,1,1),'[1]Cases Opened'!B5:B8004,"&lt;="&amp;DATE(2020,12,31),'[1]Cases Opened'!H5:H8004,"Closed")</f>
        <v>0</v>
      </c>
      <c r="E20" s="8">
        <f>COUNTIFS('[1]Cases Opened'!E5:E8004,A20,'[1]Cases Opened'!B5:B8004,"&gt;="&amp;DATE(2020,1,1),'[1]Cases Opened'!B5:B8004,"&lt;="&amp;DATE(2020,12,31),'[1]Cases Opened'!D5:D8004,"Agency",'[1]Cases Opened'!H5:H8004,"Closed")</f>
        <v>0</v>
      </c>
      <c r="F20">
        <f>COUNTIFS('[1]Cases Opened'!E5:E8004,A20,'[1]Cases Opened'!B5:B8004,"&gt;="&amp;DATE(2020,1,1),'[1]Cases Opened'!B5:B8004,"&lt;="&amp;DATE(2020,12,31),'[1]Cases Opened'!D5:D8004,"Civilian",'[1]Cases Opened'!H5:H8004,"Closed")</f>
        <v>0</v>
      </c>
      <c r="G20" s="9">
        <f>COUNTIFS('[1]Cases Opened'!E5:E8004,A20,'[1]Cases Opened'!B5:B8004,"&gt;="&amp;DATE(2020,1,1),'[1]Cases Opened'!B5:B8004,"&lt;="&amp;DATE(2020,12,31),'[1]Cases Opened'!D5:D8004,"Anonymous",'[1]Cases Opened'!H5:H8004,"Closed")</f>
        <v>0</v>
      </c>
      <c r="H20">
        <f>COUNTIFS('[1]Cases Opened'!E5:E8004,A20,'[1]Cases Opened'!B5:B8004,"&gt;="&amp;DATE(2020,1,1),'[1]Cases Opened'!B5:B8004,"&lt;="&amp;DATE(2020,12,31),'[1]Cases Opened'!I5:I8004,"Conviction",'[1]Cases Opened'!H5:H8004,"Closed")</f>
        <v>0</v>
      </c>
      <c r="I20">
        <f>COUNTIFS('[1]Cases Opened'!E5:E8004,A20,'[1]Cases Opened'!B5:B8004,"&gt;="&amp;DATE(2020,1,1),'[1]Cases Opened'!B5:B8004,"&lt;="&amp;DATE(2020,12,31),'[1]Cases Opened'!I5:I8004,"Diversion",'[1]Cases Opened'!H5:H8004,"Closed")</f>
        <v>0</v>
      </c>
      <c r="J20">
        <f>COUNTIFS('[1]Cases Opened'!E5:E8004,A20,'[1]Cases Opened'!B5:B8004,"&gt;="&amp;DATE(2020,1,1),'[1]Cases Opened'!B5:B8004,"&lt;="&amp;DATE(2020,12,31),'[1]Cases Opened'!I5:I8004,"Acquittal",'[1]Cases Opened'!H5:H8004,"Closed")</f>
        <v>0</v>
      </c>
      <c r="K20">
        <f>COUNTIFS('[1]Cases Opened'!E5:E8004,A20,'[1]Cases Opened'!B5:B8004,"&gt;="&amp;DATE(2020,1,1),'[1]Cases Opened'!B5:B8004,"&lt;="&amp;DATE(2020,12,31),'[1]Cases Opened'!I5:I8004,"Dismissal",'[1]Cases Opened'!H5:H8004,"Closed")</f>
        <v>0</v>
      </c>
      <c r="L20" s="8">
        <f>COUNTIFS('[1]Cases Opened'!E5:E8004,A20,'[1]Cases Opened'!B5:B8004,"&gt;="&amp;DATE(2020,1,1),'[1]Cases Opened'!B5:B8004,"&lt;="&amp;DATE(2020,12,31),'[1]Cases Opened'!J5:J8004,"Exonerated",'[1]Cases Opened'!H5:H8004,"Closed")</f>
        <v>0</v>
      </c>
      <c r="M20">
        <f>COUNTIFS('[1]Cases Opened'!E5:E8004,A20,'[1]Cases Opened'!B5:B8004,"&gt;="&amp;DATE(2020,1,1),'[1]Cases Opened'!B5:B8004,"&lt;="&amp;DATE(2020,12,31),'[1]Cases Opened'!J5:J8004,"Not Sustained",'[1]Cases Opened'!H5:H8004,"Closed")</f>
        <v>0</v>
      </c>
      <c r="N20">
        <f>COUNTIFS('[1]Cases Opened'!E5:E8004,A20,'[1]Cases Opened'!B5:B8004,"&gt;="&amp;DATE(2020,1,1),'[1]Cases Opened'!B5:B8004,"&lt;="&amp;DATE(2020,12,31),'[1]Cases Opened'!J5:J8004,"Unfounded",'[1]Cases Opened'!H5:H8004,"Closed")</f>
        <v>0</v>
      </c>
      <c r="O20">
        <f>COUNTIFS('[1]Cases Opened'!E5:E8004,A20,'[1]Cases Opened'!B5:B8004,"&gt;="&amp;DATE(2020,1,1),'[1]Cases Opened'!B5:B8004,"&lt;="&amp;DATE(2020,12,31),'[1]Cases Opened'!J5:J8004,"Administratively Closed",'[1]Cases Opened'!H5:H8004,"Closed")</f>
        <v>0</v>
      </c>
      <c r="P20" s="9">
        <f>COUNTIFS('[1]Cases Opened'!E5:E8004,A20,'[1]Cases Opened'!B5:B8004,"&gt;="&amp;DATE(2020,1,1),'[1]Cases Opened'!B5:B8004,"&lt;="&amp;DATE(2020,12,31),'[1]Cases Opened'!J5:J8004,"Sustained",'[1]Cases Opened'!H5:H8004,"Closed")</f>
        <v>0</v>
      </c>
      <c r="Q20">
        <f t="shared" si="0"/>
        <v>0</v>
      </c>
    </row>
    <row r="21" spans="1:17" x14ac:dyDescent="0.25">
      <c r="A21" s="10" t="s">
        <v>23</v>
      </c>
      <c r="B21" s="11">
        <f>'[1]Q1 Summary Template'!B21</f>
        <v>0</v>
      </c>
      <c r="C21" s="11">
        <f>COUNTIFS('[1]Cases Opened'!E5:E8004,A21,'[1]Cases Opened'!B5:B8004,"&gt;="&amp;DATE(2020,1,1),'[1]Cases Opened'!B5:B8004,"&lt;="&amp;DATE(2020,12,31))</f>
        <v>0</v>
      </c>
      <c r="D21" s="11">
        <f>COUNTIFS('[1]Cases Opened'!E5:E8004,A21,'[1]Cases Opened'!B5:B8004,"&gt;="&amp;DATE(2020,1,1),'[1]Cases Opened'!B5:B8004,"&lt;="&amp;DATE(2020,12,31),'[1]Cases Opened'!H5:H8004,"Closed")</f>
        <v>0</v>
      </c>
      <c r="E21" s="12">
        <f>COUNTIFS('[1]Cases Opened'!E5:E8004,A21,'[1]Cases Opened'!B5:B8004,"&gt;="&amp;DATE(2020,1,1),'[1]Cases Opened'!B5:B8004,"&lt;="&amp;DATE(2020,12,31),'[1]Cases Opened'!D5:D8004,"Agency",'[1]Cases Opened'!H5:H8004,"Closed")</f>
        <v>0</v>
      </c>
      <c r="F21" s="11">
        <f>COUNTIFS('[1]Cases Opened'!E5:E8004,A21,'[1]Cases Opened'!B5:B8004,"&gt;="&amp;DATE(2020,1,1),'[1]Cases Opened'!B5:B8004,"&lt;="&amp;DATE(2020,12,31),'[1]Cases Opened'!D5:D8004,"Civilian",'[1]Cases Opened'!H5:H8004,"Closed")</f>
        <v>0</v>
      </c>
      <c r="G21" s="13">
        <f>COUNTIFS('[1]Cases Opened'!E5:E8004,A21,'[1]Cases Opened'!B5:B8004,"&gt;="&amp;DATE(2020,1,1),'[1]Cases Opened'!B5:B8004,"&lt;="&amp;DATE(2020,12,31),'[1]Cases Opened'!D5:D8004,"Anonymous",'[1]Cases Opened'!H5:H8004,"Closed")</f>
        <v>0</v>
      </c>
      <c r="H21" s="11">
        <f>COUNTIFS('[1]Cases Opened'!E5:E8004,A21,'[1]Cases Opened'!B5:B8004,"&gt;="&amp;DATE(2020,1,1),'[1]Cases Opened'!B5:B8004,"&lt;="&amp;DATE(2020,12,31),'[1]Cases Opened'!I5:I8004,"Conviction",'[1]Cases Opened'!H5:H8004,"Closed")</f>
        <v>0</v>
      </c>
      <c r="I21" s="11">
        <f>COUNTIFS('[1]Cases Opened'!E5:E8004,A21,'[1]Cases Opened'!B5:B8004,"&gt;="&amp;DATE(2020,1,1),'[1]Cases Opened'!B5:B8004,"&lt;="&amp;DATE(2020,12,31),'[1]Cases Opened'!I5:I8004,"Diversion",'[1]Cases Opened'!H5:H8004,"Closed")</f>
        <v>0</v>
      </c>
      <c r="J21" s="11">
        <f>COUNTIFS('[1]Cases Opened'!E5:E8004,A21,'[1]Cases Opened'!B5:B8004,"&gt;="&amp;DATE(2020,1,1),'[1]Cases Opened'!B5:B8004,"&lt;="&amp;DATE(2020,12,31),'[1]Cases Opened'!I5:I8004,"Acquittal",'[1]Cases Opened'!H5:H8004,"Closed")</f>
        <v>0</v>
      </c>
      <c r="K21" s="11">
        <f>COUNTIFS('[1]Cases Opened'!E5:E8004,A21,'[1]Cases Opened'!B5:B8004,"&gt;="&amp;DATE(2020,1,1),'[1]Cases Opened'!B5:B8004,"&lt;="&amp;DATE(2020,12,31),'[1]Cases Opened'!I5:I8004,"Dismissal",'[1]Cases Opened'!H5:H8004,"Closed")</f>
        <v>0</v>
      </c>
      <c r="L21" s="12">
        <f>COUNTIFS('[1]Cases Opened'!E5:E8004,A21,'[1]Cases Opened'!B5:B8004,"&gt;="&amp;DATE(2020,1,1),'[1]Cases Opened'!B5:B8004,"&lt;="&amp;DATE(2020,12,31),'[1]Cases Opened'!J5:J8004,"Exonerated",'[1]Cases Opened'!H5:H8004,"Closed")</f>
        <v>0</v>
      </c>
      <c r="M21" s="11">
        <f>COUNTIFS('[1]Cases Opened'!E5:E8004,A21,'[1]Cases Opened'!B5:B8004,"&gt;="&amp;DATE(2020,1,1),'[1]Cases Opened'!B5:B8004,"&lt;="&amp;DATE(2020,12,31),'[1]Cases Opened'!J5:J8004,"Not Sustained",'[1]Cases Opened'!H5:H8004,"Closed")</f>
        <v>0</v>
      </c>
      <c r="N21" s="11">
        <f>COUNTIFS('[1]Cases Opened'!E5:E8004,A21,'[1]Cases Opened'!B5:B8004,"&gt;="&amp;DATE(2020,1,1),'[1]Cases Opened'!B5:B8004,"&lt;="&amp;DATE(2020,12,31),'[1]Cases Opened'!J5:J8004,"Unfounded",'[1]Cases Opened'!H5:H8004,"Closed")</f>
        <v>0</v>
      </c>
      <c r="O21" s="11">
        <f>COUNTIFS('[1]Cases Opened'!E5:E8004,A21,'[1]Cases Opened'!B5:B8004,"&gt;="&amp;DATE(2020,1,1),'[1]Cases Opened'!B5:B8004,"&lt;="&amp;DATE(2020,12,31),'[1]Cases Opened'!J5:J8004,"Administratively Closed",'[1]Cases Opened'!H5:H8004,"Closed")</f>
        <v>0</v>
      </c>
      <c r="P21" s="13">
        <f>COUNTIFS('[1]Cases Opened'!E5:E8004,A21,'[1]Cases Opened'!B5:B8004,"&gt;="&amp;DATE(2020,1,1),'[1]Cases Opened'!B5:B8004,"&lt;="&amp;DATE(2020,12,31),'[1]Cases Opened'!J5:J8004,"Sustained",'[1]Cases Opened'!H5:H8004,"Closed")</f>
        <v>0</v>
      </c>
      <c r="Q21" s="11">
        <f t="shared" si="0"/>
        <v>0</v>
      </c>
    </row>
    <row r="22" spans="1:17" x14ac:dyDescent="0.25">
      <c r="A22" s="7" t="s">
        <v>24</v>
      </c>
      <c r="B22">
        <f>'[1]Q1 Summary Template'!B22</f>
        <v>0</v>
      </c>
      <c r="C22">
        <f>COUNTIFS('[1]Cases Opened'!E5:E8004,A22,'[1]Cases Opened'!B5:B8004,"&gt;="&amp;DATE(2020,1,1),'[1]Cases Opened'!B5:B8004,"&lt;="&amp;DATE(2020,12,31))</f>
        <v>0</v>
      </c>
      <c r="D22">
        <f>COUNTIFS('[1]Cases Opened'!E5:E8004,A22,'[1]Cases Opened'!B5:B8004,"&gt;="&amp;DATE(2020,1,1),'[1]Cases Opened'!B5:B8004,"&lt;="&amp;DATE(2020,12,31),'[1]Cases Opened'!H5:H8004,"Closed")</f>
        <v>0</v>
      </c>
      <c r="E22" s="8">
        <f>COUNTIFS('[1]Cases Opened'!E5:E8004,A22,'[1]Cases Opened'!B5:B8004,"&gt;="&amp;DATE(2020,1,1),'[1]Cases Opened'!B5:B8004,"&lt;="&amp;DATE(2020,12,31),'[1]Cases Opened'!D5:D8004,"Agency",'[1]Cases Opened'!H5:H8004,"Closed")</f>
        <v>0</v>
      </c>
      <c r="F22">
        <f>COUNTIFS('[1]Cases Opened'!E5:E8004,A22,'[1]Cases Opened'!B5:B8004,"&gt;="&amp;DATE(2020,1,1),'[1]Cases Opened'!B5:B8004,"&lt;="&amp;DATE(2020,12,31),'[1]Cases Opened'!D5:D8004,"Civilian",'[1]Cases Opened'!H5:H8004,"Closed")</f>
        <v>0</v>
      </c>
      <c r="G22" s="9">
        <f>COUNTIFS('[1]Cases Opened'!E5:E8004,A22,'[1]Cases Opened'!B5:B8004,"&gt;="&amp;DATE(2020,1,1),'[1]Cases Opened'!B5:B8004,"&lt;="&amp;DATE(2020,12,31),'[1]Cases Opened'!D5:D8004,"Anonymous",'[1]Cases Opened'!H5:H8004,"Closed")</f>
        <v>0</v>
      </c>
      <c r="H22">
        <f>COUNTIFS('[1]Cases Opened'!E5:E8004,A22,'[1]Cases Opened'!B5:B8004,"&gt;="&amp;DATE(2020,1,1),'[1]Cases Opened'!B5:B8004,"&lt;="&amp;DATE(2020,12,31),'[1]Cases Opened'!I5:I8004,"Conviction",'[1]Cases Opened'!H5:H8004,"Closed")</f>
        <v>0</v>
      </c>
      <c r="I22">
        <f>COUNTIFS('[1]Cases Opened'!E5:E8004,A22,'[1]Cases Opened'!B5:B8004,"&gt;="&amp;DATE(2020,1,1),'[1]Cases Opened'!B5:B8004,"&lt;="&amp;DATE(2020,12,31),'[1]Cases Opened'!I5:I8004,"Diversion",'[1]Cases Opened'!H5:H8004,"Closed")</f>
        <v>0</v>
      </c>
      <c r="J22">
        <f>COUNTIFS('[1]Cases Opened'!E5:E8004,A22,'[1]Cases Opened'!B5:B8004,"&gt;="&amp;DATE(2020,1,1),'[1]Cases Opened'!B5:B8004,"&lt;="&amp;DATE(2020,12,31),'[1]Cases Opened'!I5:I8004,"Acquittal",'[1]Cases Opened'!H5:H8004,"Closed")</f>
        <v>0</v>
      </c>
      <c r="K22">
        <f>COUNTIFS('[1]Cases Opened'!E5:E8004,A22,'[1]Cases Opened'!B5:B8004,"&gt;="&amp;DATE(2020,1,1),'[1]Cases Opened'!B5:B8004,"&lt;="&amp;DATE(2020,12,31),'[1]Cases Opened'!I5:I8004,"Dismissal",'[1]Cases Opened'!H5:H8004,"Closed")</f>
        <v>0</v>
      </c>
      <c r="L22" s="8">
        <f>COUNTIFS('[1]Cases Opened'!E5:E8004,A22,'[1]Cases Opened'!B5:B8004,"&gt;="&amp;DATE(2020,1,1),'[1]Cases Opened'!B5:B8004,"&lt;="&amp;DATE(2020,12,31),'[1]Cases Opened'!J5:J8004,"Exonerated",'[1]Cases Opened'!H5:H8004,"Closed")</f>
        <v>0</v>
      </c>
      <c r="M22">
        <f>COUNTIFS('[1]Cases Opened'!E5:E8004,A22,'[1]Cases Opened'!B5:B8004,"&gt;="&amp;DATE(2020,1,1),'[1]Cases Opened'!B5:B8004,"&lt;="&amp;DATE(2020,12,31),'[1]Cases Opened'!J5:J8004,"Not Sustained",'[1]Cases Opened'!H5:H8004,"Closed")</f>
        <v>0</v>
      </c>
      <c r="N22">
        <f>COUNTIFS('[1]Cases Opened'!E5:E8004,A22,'[1]Cases Opened'!B5:B8004,"&gt;="&amp;DATE(2020,1,1),'[1]Cases Opened'!B5:B8004,"&lt;="&amp;DATE(2020,12,31),'[1]Cases Opened'!J5:J8004,"Unfounded",'[1]Cases Opened'!H5:H8004,"Closed")</f>
        <v>0</v>
      </c>
      <c r="O22">
        <f>COUNTIFS('[1]Cases Opened'!E5:E8004,A22,'[1]Cases Opened'!B5:B8004,"&gt;="&amp;DATE(2020,1,1),'[1]Cases Opened'!B5:B8004,"&lt;="&amp;DATE(2020,12,31),'[1]Cases Opened'!J5:J8004,"Administratively Closed",'[1]Cases Opened'!H5:H8004,"Closed")</f>
        <v>0</v>
      </c>
      <c r="P22" s="9">
        <f>COUNTIFS('[1]Cases Opened'!E5:E8004,A22,'[1]Cases Opened'!B5:B8004,"&gt;="&amp;DATE(2020,1,1),'[1]Cases Opened'!B5:B8004,"&lt;="&amp;DATE(2020,12,31),'[1]Cases Opened'!J5:J8004,"Sustained",'[1]Cases Opened'!H5:H8004,"Closed")</f>
        <v>0</v>
      </c>
      <c r="Q22">
        <f t="shared" si="0"/>
        <v>0</v>
      </c>
    </row>
    <row r="23" spans="1:17" x14ac:dyDescent="0.25">
      <c r="A23" s="10" t="s">
        <v>25</v>
      </c>
      <c r="B23" s="11">
        <f>'[1]Q1 Summary Template'!B23</f>
        <v>0</v>
      </c>
      <c r="C23" s="11">
        <f>COUNTIFS('[1]Cases Opened'!E5:E8004,A23,'[1]Cases Opened'!B5:B8004,"&gt;="&amp;DATE(2020,1,1),'[1]Cases Opened'!B5:B8004,"&lt;="&amp;DATE(2020,12,31))</f>
        <v>0</v>
      </c>
      <c r="D23" s="11">
        <f>COUNTIFS('[1]Cases Opened'!E5:E8004,A23,'[1]Cases Opened'!B5:B8004,"&gt;="&amp;DATE(2020,1,1),'[1]Cases Opened'!B5:B8004,"&lt;="&amp;DATE(2020,12,31),'[1]Cases Opened'!H5:H8004,"Closed")</f>
        <v>0</v>
      </c>
      <c r="E23" s="12">
        <f>COUNTIFS('[1]Cases Opened'!E5:E8004,A23,'[1]Cases Opened'!B5:B8004,"&gt;="&amp;DATE(2020,1,1),'[1]Cases Opened'!B5:B8004,"&lt;="&amp;DATE(2020,12,31),'[1]Cases Opened'!D5:D8004,"Agency",'[1]Cases Opened'!H5:H8004,"Closed")</f>
        <v>0</v>
      </c>
      <c r="F23" s="11">
        <f>COUNTIFS('[1]Cases Opened'!E5:E8004,A23,'[1]Cases Opened'!B5:B8004,"&gt;="&amp;DATE(2020,1,1),'[1]Cases Opened'!B5:B8004,"&lt;="&amp;DATE(2020,12,31),'[1]Cases Opened'!D5:D8004,"Civilian",'[1]Cases Opened'!H5:H8004,"Closed")</f>
        <v>0</v>
      </c>
      <c r="G23" s="13">
        <f>COUNTIFS('[1]Cases Opened'!E5:E8004,A23,'[1]Cases Opened'!B5:B8004,"&gt;="&amp;DATE(2020,1,1),'[1]Cases Opened'!B5:B8004,"&lt;="&amp;DATE(2020,12,31),'[1]Cases Opened'!D5:D8004,"Anonymous",'[1]Cases Opened'!H5:H8004,"Closed")</f>
        <v>0</v>
      </c>
      <c r="H23" s="11">
        <f>COUNTIFS('[1]Cases Opened'!E5:E8004,A23,'[1]Cases Opened'!B5:B8004,"&gt;="&amp;DATE(2020,1,1),'[1]Cases Opened'!B5:B8004,"&lt;="&amp;DATE(2020,12,31),'[1]Cases Opened'!I5:I8004,"Conviction",'[1]Cases Opened'!H5:H8004,"Closed")</f>
        <v>0</v>
      </c>
      <c r="I23" s="11">
        <f>COUNTIFS('[1]Cases Opened'!E5:E8004,A23,'[1]Cases Opened'!B5:B8004,"&gt;="&amp;DATE(2020,1,1),'[1]Cases Opened'!B5:B8004,"&lt;="&amp;DATE(2020,12,31),'[1]Cases Opened'!I5:I8004,"Diversion",'[1]Cases Opened'!H5:H8004,"Closed")</f>
        <v>0</v>
      </c>
      <c r="J23" s="11">
        <f>COUNTIFS('[1]Cases Opened'!E5:E8004,A23,'[1]Cases Opened'!B5:B8004,"&gt;="&amp;DATE(2020,1,1),'[1]Cases Opened'!B5:B8004,"&lt;="&amp;DATE(2020,12,31),'[1]Cases Opened'!I5:I8004,"Acquittal",'[1]Cases Opened'!H5:H8004,"Closed")</f>
        <v>0</v>
      </c>
      <c r="K23" s="11">
        <f>COUNTIFS('[1]Cases Opened'!E5:E8004,A23,'[1]Cases Opened'!B5:B8004,"&gt;="&amp;DATE(2020,1,1),'[1]Cases Opened'!B5:B8004,"&lt;="&amp;DATE(2020,12,31),'[1]Cases Opened'!I5:I8004,"Dismissal",'[1]Cases Opened'!H5:H8004,"Closed")</f>
        <v>0</v>
      </c>
      <c r="L23" s="12">
        <f>COUNTIFS('[1]Cases Opened'!E5:E8004,A23,'[1]Cases Opened'!B5:B8004,"&gt;="&amp;DATE(2020,1,1),'[1]Cases Opened'!B5:B8004,"&lt;="&amp;DATE(2020,12,31),'[1]Cases Opened'!J5:J8004,"Exonerated",'[1]Cases Opened'!H5:H8004,"Closed")</f>
        <v>0</v>
      </c>
      <c r="M23" s="11">
        <f>COUNTIFS('[1]Cases Opened'!E5:E8004,A23,'[1]Cases Opened'!B5:B8004,"&gt;="&amp;DATE(2020,1,1),'[1]Cases Opened'!B5:B8004,"&lt;="&amp;DATE(2020,12,31),'[1]Cases Opened'!J5:J8004,"Not Sustained",'[1]Cases Opened'!H5:H8004,"Closed")</f>
        <v>0</v>
      </c>
      <c r="N23" s="11">
        <f>COUNTIFS('[1]Cases Opened'!E5:E8004,A23,'[1]Cases Opened'!B5:B8004,"&gt;="&amp;DATE(2020,1,1),'[1]Cases Opened'!B5:B8004,"&lt;="&amp;DATE(2020,12,31),'[1]Cases Opened'!J5:J8004,"Unfounded",'[1]Cases Opened'!H5:H8004,"Closed")</f>
        <v>0</v>
      </c>
      <c r="O23" s="11">
        <f>COUNTIFS('[1]Cases Opened'!E5:E8004,A23,'[1]Cases Opened'!B5:B8004,"&gt;="&amp;DATE(2020,1,1),'[1]Cases Opened'!B5:B8004,"&lt;="&amp;DATE(2020,12,31),'[1]Cases Opened'!J5:J8004,"Administratively Closed",'[1]Cases Opened'!H5:H8004,"Closed")</f>
        <v>0</v>
      </c>
      <c r="P23" s="13">
        <f>COUNTIFS('[1]Cases Opened'!E5:E8004,A23,'[1]Cases Opened'!B5:B8004,"&gt;="&amp;DATE(2020,1,1),'[1]Cases Opened'!B5:B8004,"&lt;="&amp;DATE(2020,12,31),'[1]Cases Opened'!J5:J8004,"Sustained",'[1]Cases Opened'!H5:H8004,"Closed")</f>
        <v>0</v>
      </c>
      <c r="Q23" s="11">
        <f t="shared" si="0"/>
        <v>0</v>
      </c>
    </row>
    <row r="24" spans="1:17" x14ac:dyDescent="0.25">
      <c r="A24" s="7" t="s">
        <v>26</v>
      </c>
      <c r="B24">
        <f>'[1]Q1 Summary Template'!B24</f>
        <v>0</v>
      </c>
      <c r="C24">
        <f>COUNTIFS('[1]Cases Opened'!E5:E8004,A24,'[1]Cases Opened'!B5:B8004,"&gt;="&amp;DATE(2020,1,1),'[1]Cases Opened'!B5:B8004,"&lt;="&amp;DATE(2020,12,31))</f>
        <v>0</v>
      </c>
      <c r="D24">
        <f>COUNTIFS('[1]Cases Opened'!E5:E8004,A24,'[1]Cases Opened'!B5:B8004,"&gt;="&amp;DATE(2020,1,1),'[1]Cases Opened'!B5:B8004,"&lt;="&amp;DATE(2020,12,31),'[1]Cases Opened'!H5:H8004,"Closed")</f>
        <v>0</v>
      </c>
      <c r="E24" s="8">
        <f>COUNTIFS('[1]Cases Opened'!E5:E8004,A24,'[1]Cases Opened'!B5:B8004,"&gt;="&amp;DATE(2020,1,1),'[1]Cases Opened'!B5:B8004,"&lt;="&amp;DATE(2020,12,31),'[1]Cases Opened'!D5:D8004,"Agency",'[1]Cases Opened'!H5:H8004,"Closed")</f>
        <v>0</v>
      </c>
      <c r="F24">
        <f>COUNTIFS('[1]Cases Opened'!E5:E8004,A24,'[1]Cases Opened'!B5:B8004,"&gt;="&amp;DATE(2020,1,1),'[1]Cases Opened'!B5:B8004,"&lt;="&amp;DATE(2020,12,31),'[1]Cases Opened'!D5:D8004,"Civilian",'[1]Cases Opened'!H5:H8004,"Closed")</f>
        <v>0</v>
      </c>
      <c r="G24" s="9">
        <f>COUNTIFS('[1]Cases Opened'!E5:E8004,A24,'[1]Cases Opened'!B5:B8004,"&gt;="&amp;DATE(2020,1,1),'[1]Cases Opened'!B5:B8004,"&lt;="&amp;DATE(2020,12,31),'[1]Cases Opened'!D5:D8004,"Anonymous",'[1]Cases Opened'!H5:H8004,"Closed")</f>
        <v>0</v>
      </c>
      <c r="H24">
        <f>COUNTIFS('[1]Cases Opened'!E5:E8004,A24,'[1]Cases Opened'!B5:B8004,"&gt;="&amp;DATE(2020,1,1),'[1]Cases Opened'!B5:B8004,"&lt;="&amp;DATE(2020,12,31),'[1]Cases Opened'!I5:I8004,"Conviction",'[1]Cases Opened'!H5:H8004,"Closed")</f>
        <v>0</v>
      </c>
      <c r="I24">
        <f>COUNTIFS('[1]Cases Opened'!E5:E8004,A24,'[1]Cases Opened'!B5:B8004,"&gt;="&amp;DATE(2020,1,1),'[1]Cases Opened'!B5:B8004,"&lt;="&amp;DATE(2020,12,31),'[1]Cases Opened'!I5:I8004,"Diversion",'[1]Cases Opened'!H5:H8004,"Closed")</f>
        <v>0</v>
      </c>
      <c r="J24">
        <f>COUNTIFS('[1]Cases Opened'!E5:E8004,A24,'[1]Cases Opened'!B5:B8004,"&gt;="&amp;DATE(2020,1,1),'[1]Cases Opened'!B5:B8004,"&lt;="&amp;DATE(2020,12,31),'[1]Cases Opened'!I5:I8004,"Acquittal",'[1]Cases Opened'!H5:H8004,"Closed")</f>
        <v>0</v>
      </c>
      <c r="K24">
        <f>COUNTIFS('[1]Cases Opened'!E5:E8004,A24,'[1]Cases Opened'!B5:B8004,"&gt;="&amp;DATE(2020,1,1),'[1]Cases Opened'!B5:B8004,"&lt;="&amp;DATE(2020,12,31),'[1]Cases Opened'!I5:I8004,"Dismissal",'[1]Cases Opened'!H5:H8004,"Closed")</f>
        <v>0</v>
      </c>
      <c r="L24" s="8">
        <f>COUNTIFS('[1]Cases Opened'!E5:E8004,A24,'[1]Cases Opened'!B5:B8004,"&gt;="&amp;DATE(2020,1,1),'[1]Cases Opened'!B5:B8004,"&lt;="&amp;DATE(2020,12,31),'[1]Cases Opened'!J5:J8004,"Exonerated",'[1]Cases Opened'!H5:H8004,"Closed")</f>
        <v>0</v>
      </c>
      <c r="M24">
        <f>COUNTIFS('[1]Cases Opened'!E5:E8004,A24,'[1]Cases Opened'!B5:B8004,"&gt;="&amp;DATE(2020,1,1),'[1]Cases Opened'!B5:B8004,"&lt;="&amp;DATE(2020,12,31),'[1]Cases Opened'!J5:J8004,"Not Sustained",'[1]Cases Opened'!H5:H8004,"Closed")</f>
        <v>0</v>
      </c>
      <c r="N24">
        <f>COUNTIFS('[1]Cases Opened'!E5:E8004,A24,'[1]Cases Opened'!B5:B8004,"&gt;="&amp;DATE(2020,1,1),'[1]Cases Opened'!B5:B8004,"&lt;="&amp;DATE(2020,12,31),'[1]Cases Opened'!J5:J8004,"Unfounded",'[1]Cases Opened'!H5:H8004,"Closed")</f>
        <v>0</v>
      </c>
      <c r="O24">
        <f>COUNTIFS('[1]Cases Opened'!E5:E8004,A24,'[1]Cases Opened'!B5:B8004,"&gt;="&amp;DATE(2020,1,1),'[1]Cases Opened'!B5:B8004,"&lt;="&amp;DATE(2020,12,31),'[1]Cases Opened'!J5:J8004,"Administratively Closed",'[1]Cases Opened'!H5:H8004,"Closed")</f>
        <v>0</v>
      </c>
      <c r="P24" s="9">
        <f>COUNTIFS('[1]Cases Opened'!E5:E8004,A24,'[1]Cases Opened'!B5:B8004,"&gt;="&amp;DATE(2020,1,1),'[1]Cases Opened'!B5:B8004,"&lt;="&amp;DATE(2020,12,31),'[1]Cases Opened'!J5:J8004,"Sustained",'[1]Cases Opened'!H5:H8004,"Closed")</f>
        <v>0</v>
      </c>
      <c r="Q24">
        <f t="shared" si="0"/>
        <v>0</v>
      </c>
    </row>
    <row r="27" spans="1:17" x14ac:dyDescent="0.25">
      <c r="A27" s="14" t="s">
        <v>27</v>
      </c>
      <c r="B27" s="1">
        <f>SUM(C16:C24)</f>
        <v>1</v>
      </c>
    </row>
    <row r="28" spans="1:17" x14ac:dyDescent="0.25">
      <c r="A28" s="7" t="s">
        <v>28</v>
      </c>
      <c r="B28" s="2">
        <f>SUM(D16:D24)</f>
        <v>1</v>
      </c>
    </row>
    <row r="29" spans="1:17" x14ac:dyDescent="0.25">
      <c r="A29" s="7" t="s">
        <v>29</v>
      </c>
      <c r="B29" s="2">
        <f>SUM(Q16:Q24)</f>
        <v>0</v>
      </c>
    </row>
    <row r="30" spans="1:17" x14ac:dyDescent="0.25">
      <c r="A30" s="7" t="s">
        <v>30</v>
      </c>
      <c r="B30" s="1">
        <v>0</v>
      </c>
    </row>
  </sheetData>
  <protectedRanges>
    <protectedRange algorithmName="SHA-512" hashValue="gi3VEBsClMBm5ZYaNDri7FWBNwDXMHI/6BbaJpZT4CKUVzZ6j6M+rV7P/X4AqeW5xNyebsIEtoBcXDbYpNv/HA==" saltValue="zo6CQH4BIsVziyNBE+9IKQ==" spinCount="100000" sqref="C16:O24 Q16:Q24" name="Annual Summary"/>
  </protectedRanges>
  <mergeCells count="12">
    <mergeCell ref="C2:O2"/>
    <mergeCell ref="E14:G14"/>
    <mergeCell ref="H14:K14"/>
    <mergeCell ref="L14:P14"/>
    <mergeCell ref="M8:P8"/>
    <mergeCell ref="M9:P9"/>
    <mergeCell ref="A3:Q3"/>
    <mergeCell ref="A4:Q4"/>
    <mergeCell ref="A5:Q6"/>
    <mergeCell ref="K8:L8"/>
    <mergeCell ref="K9:L9"/>
    <mergeCell ref="A11:Q12"/>
  </mergeCells>
  <pageMargins left="0.25" right="0.25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IA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CCPO User</dc:creator>
  <cp:lastModifiedBy>William Plenty</cp:lastModifiedBy>
  <cp:lastPrinted>2020-12-29T19:33:45Z</cp:lastPrinted>
  <dcterms:created xsi:type="dcterms:W3CDTF">2020-12-29T19:13:25Z</dcterms:created>
  <dcterms:modified xsi:type="dcterms:W3CDTF">2021-01-20T14:59:03Z</dcterms:modified>
</cp:coreProperties>
</file>